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14415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Sheet1!$B$2:$H$31</definedName>
  </definedNames>
  <calcPr calcId="145621"/>
</workbook>
</file>

<file path=xl/calcChain.xml><?xml version="1.0" encoding="utf-8"?>
<calcChain xmlns="http://schemas.openxmlformats.org/spreadsheetml/2006/main">
  <c r="C34" i="1" l="1"/>
  <c r="H31" i="1"/>
  <c r="H13" i="1"/>
  <c r="H12" i="1"/>
  <c r="H11" i="1"/>
  <c r="H9" i="1"/>
  <c r="H5" i="1"/>
  <c r="H4" i="1"/>
  <c r="C22" i="1"/>
  <c r="E22" i="1"/>
  <c r="D22" i="1"/>
  <c r="H23" i="1"/>
  <c r="G23" i="1"/>
  <c r="F23" i="1"/>
  <c r="E6" i="1"/>
  <c r="D6" i="1"/>
  <c r="C6" i="1"/>
  <c r="G29" i="1"/>
  <c r="F29" i="1"/>
  <c r="E29" i="1"/>
  <c r="D29" i="1"/>
  <c r="C29" i="1"/>
  <c r="G26" i="1"/>
  <c r="F26" i="1"/>
  <c r="E26" i="1"/>
  <c r="D26" i="1"/>
  <c r="C26" i="1"/>
  <c r="G14" i="1"/>
  <c r="F14" i="1"/>
  <c r="E14" i="1"/>
  <c r="D14" i="1"/>
  <c r="C14" i="1"/>
  <c r="C16" i="1"/>
  <c r="D16" i="1"/>
  <c r="C17" i="1"/>
  <c r="D17" i="1"/>
  <c r="C18" i="1"/>
  <c r="D18" i="1"/>
  <c r="C19" i="1"/>
  <c r="D19" i="1"/>
  <c r="C20" i="1"/>
  <c r="D20" i="1"/>
  <c r="C21" i="1"/>
  <c r="D21" i="1"/>
  <c r="H26" i="1"/>
  <c r="H29" i="1"/>
  <c r="E21" i="1"/>
  <c r="E20" i="1"/>
  <c r="E19" i="1"/>
  <c r="E18" i="1"/>
  <c r="E17" i="1"/>
  <c r="E16" i="1"/>
  <c r="G6" i="1"/>
  <c r="G31" i="1" s="1"/>
  <c r="F6" i="1"/>
  <c r="H14" i="1" l="1"/>
  <c r="H6" i="1"/>
  <c r="D23" i="1"/>
  <c r="D31" i="1" s="1"/>
  <c r="C23" i="1"/>
  <c r="C31" i="1" s="1"/>
  <c r="D34" i="1" s="1"/>
  <c r="E23" i="1"/>
  <c r="E31" i="1" s="1"/>
  <c r="F31" i="1"/>
  <c r="C33" i="1" l="1"/>
</calcChain>
</file>

<file path=xl/sharedStrings.xml><?xml version="1.0" encoding="utf-8"?>
<sst xmlns="http://schemas.openxmlformats.org/spreadsheetml/2006/main" count="44" uniqueCount="36">
  <si>
    <t xml:space="preserve"> </t>
  </si>
  <si>
    <t>GRMW</t>
  </si>
  <si>
    <t>OWEB</t>
  </si>
  <si>
    <t>ODFW</t>
  </si>
  <si>
    <t>CTUIR</t>
  </si>
  <si>
    <t>ODOT Contract Inspection</t>
  </si>
  <si>
    <t>Union Co./FAA</t>
  </si>
  <si>
    <t>TOTAL COSTS</t>
  </si>
  <si>
    <r>
      <t xml:space="preserve"> </t>
    </r>
    <r>
      <rPr>
        <b/>
        <sz val="11"/>
        <color indexed="8"/>
        <rFont val="Arial"/>
        <family val="2"/>
      </rPr>
      <t>PRE-IMPLEMENTATION:</t>
    </r>
  </si>
  <si>
    <r>
      <t xml:space="preserve"> </t>
    </r>
    <r>
      <rPr>
        <sz val="10"/>
        <color indexed="8"/>
        <rFont val="Arial"/>
        <family val="2"/>
      </rPr>
      <t xml:space="preserve">Permitting (ODFW)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</si>
  <si>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Bridge Designs &amp; Engineering (ODOT)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</si>
  <si>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 xml:space="preserve">SUBTOTAL (1)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</si>
  <si>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>PROJECT MANAGEMENT:</t>
    </r>
  </si>
  <si>
    <r>
      <t xml:space="preserve"> </t>
    </r>
    <r>
      <rPr>
        <b/>
        <i/>
        <sz val="9.3000000000000007"/>
        <color indexed="8"/>
        <rFont val="Arial"/>
        <family val="2"/>
      </rPr>
      <t xml:space="preserve">NOTE </t>
    </r>
    <r>
      <rPr>
        <i/>
        <sz val="9.3000000000000007"/>
        <color indexed="8"/>
        <rFont val="Arial"/>
        <family val="2"/>
      </rPr>
      <t xml:space="preserve">: These costs are included in the Project Design &amp; Engineering and Contracting sections.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</si>
  <si>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0.1"/>
        <color indexed="8"/>
        <rFont val="Arial"/>
        <family val="2"/>
      </rPr>
      <t xml:space="preserve">SUBTOTAL (2)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</si>
  <si>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>IN-HOUSE PERSONNEL:</t>
    </r>
  </si>
  <si>
    <r>
      <t xml:space="preserve"> </t>
    </r>
    <r>
      <rPr>
        <b/>
        <sz val="10.1"/>
        <color indexed="8"/>
        <rFont val="Arial"/>
        <family val="2"/>
      </rPr>
      <t xml:space="preserve">SUBTOTAL (3)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</si>
  <si>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>CONTRACTED SERVICES.:</t>
    </r>
  </si>
  <si>
    <r>
      <t xml:space="preserve"> </t>
    </r>
    <r>
      <rPr>
        <b/>
        <sz val="10.1"/>
        <color indexed="8"/>
        <rFont val="Arial"/>
        <family val="2"/>
      </rPr>
      <t xml:space="preserve">SUBTOTAL (4)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</si>
  <si>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.1"/>
        <color indexed="8"/>
        <rFont val="Arial"/>
        <family val="2"/>
      </rPr>
      <t>FISCAL ADMINISTRATION:</t>
    </r>
    <r>
      <rPr>
        <sz val="11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</si>
  <si>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Contract Management (CTUIR)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</si>
  <si>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.1"/>
        <color indexed="8"/>
        <rFont val="Arial"/>
        <family val="2"/>
      </rPr>
      <t xml:space="preserve">SUBTOTAL (5)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</si>
  <si>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>POST-IMPLEMENTATION STATUS REPORTING:</t>
    </r>
    <r>
      <rPr>
        <sz val="11"/>
        <color indexed="8"/>
        <rFont val="Arial"/>
        <family val="2"/>
      </rPr>
      <t xml:space="preserve"> </t>
    </r>
  </si>
  <si>
    <r>
      <t xml:space="preserve"> </t>
    </r>
    <r>
      <rPr>
        <b/>
        <sz val="10.1"/>
        <color indexed="8"/>
        <rFont val="Arial"/>
        <family val="2"/>
      </rPr>
      <t xml:space="preserve">SUBTOTAL (6)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</si>
  <si>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1.1"/>
        <color indexed="8"/>
        <rFont val="Arial"/>
        <family val="2"/>
      </rPr>
      <t xml:space="preserve">RESTORATION BUDGET TOTAL:  </t>
    </r>
  </si>
  <si>
    <r>
      <rPr>
        <sz val="10"/>
        <color indexed="8"/>
        <rFont val="Arial"/>
        <family val="2"/>
      </rPr>
      <t xml:space="preserve">New channel designs, stakeout, contract oversight, fish trap &amp; haul (ODFW/CTUIR)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</si>
  <si>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Roadwork:</t>
    </r>
    <r>
      <rPr>
        <sz val="10"/>
        <color indexed="8"/>
        <rFont val="Arial"/>
        <family val="2"/>
      </rPr>
      <t xml:space="preserve"> (Construction Survey, Removal of Obstructions, General Excavation, 18 inch subgrade stabilization 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</si>
  <si>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Equipment Rental Contract:</t>
    </r>
    <r>
      <rPr>
        <sz val="10"/>
        <rFont val="Arial"/>
        <family val="2"/>
      </rPr>
      <t xml:space="preserve"> Channel Construction &amp; Activations</t>
    </r>
  </si>
  <si>
    <t>Photopoints, Temperature, Solar Radiation, Fish use, Aquatic Habitat Inventory ODFW.  Monitoring will last at least 10 years</t>
  </si>
  <si>
    <r>
      <rPr>
        <sz val="9.3000000000000007"/>
        <color indexed="8"/>
        <rFont val="Arial"/>
        <family val="2"/>
      </rPr>
      <t xml:space="preserve">Planting, seeding (ODFW/CTUIR) </t>
    </r>
    <r>
      <rPr>
        <sz val="11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</si>
  <si>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Mobilization &amp; Traffic Control:</t>
    </r>
    <r>
      <rPr>
        <sz val="10"/>
        <color indexed="8"/>
        <rFont val="Arial"/>
        <family val="2"/>
      </rPr>
      <t xml:space="preserve"> (Mobilizaton, Temp. Protection and Direction of Traffic, Temporary Signs, Temporary Concrete Barrier, Temporary Impact Attenuator, Flaggers, Construct and Remove Detours, Erosion Control, Pollution Control Plan)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</si>
  <si>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Bridge Work:</t>
    </r>
    <r>
      <rPr>
        <sz val="10"/>
        <color indexed="8"/>
        <rFont val="Arial"/>
        <family val="2"/>
      </rPr>
      <t xml:space="preserve"> (Structure Excavation, Granular Structure Backfill CLSM, Granular Structure Backfill, Reinforced Concrete Culvert,Wingwalls &amp; Aprons, Reinforcement-Welded Wire, 2 Tube Steel Rail, 15 inch Precast Prestressed slabs, Warrented Waterproof Membrane)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</si>
  <si>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Bases: </t>
    </r>
    <r>
      <rPr>
        <sz val="10"/>
        <color indexed="8"/>
        <rFont val="Arial"/>
        <family val="2"/>
      </rPr>
      <t xml:space="preserve">(Cold Plane Pavement Removal 0-2 inches deep, Aggregate Base)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</si>
  <si>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Wearing Surfaces:</t>
    </r>
    <r>
      <rPr>
        <sz val="10"/>
        <color indexed="8"/>
        <rFont val="Arial"/>
        <family val="2"/>
      </rPr>
      <t xml:space="preserve"> (Level 3, 1/2inch dense MHMAC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</si>
  <si>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Permanent Traffic Safety &amp; Guardrail Devices:</t>
    </r>
    <r>
      <rPr>
        <sz val="10"/>
        <color indexed="8"/>
        <rFont val="Arial"/>
        <family val="2"/>
      </rPr>
      <t xml:space="preserve"> (Guardrail Type 2A, Terminals-Non-Flared, Longitudinal Pavement Markings-Paint) </t>
    </r>
    <r>
      <rPr>
        <sz val="10"/>
        <rFont val="Arial"/>
        <family val="2"/>
      </rPr>
      <t xml:space="preserve"> </t>
    </r>
  </si>
  <si>
    <t>Ladd Creek-Highway 203 Bridge Replacement Project Budget 10/12/2012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</si>
</sst>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9.3000000000000007"/>
      <color indexed="8"/>
      <name val="Arial"/>
      <family val="2"/>
    </font>
    <font>
      <i/>
      <sz val="9.3000000000000007"/>
      <color indexed="8"/>
      <name val="Arial"/>
      <family val="2"/>
    </font>
    <font>
      <b/>
      <sz val="10.1"/>
      <color indexed="8"/>
      <name val="Arial"/>
      <family val="2"/>
    </font>
    <font>
      <sz val="9.3000000000000007"/>
      <color indexed="8"/>
      <name val="Arial"/>
      <family val="2"/>
    </font>
    <font>
      <b/>
      <sz val="11.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6" fontId="1" fillId="0" borderId="0" xfId="0" applyNumberFormat="1" applyFont="1" applyFill="1" applyBorder="1" applyAlignment="1" applyProtection="1">
      <alignment horizontal="center"/>
    </xf>
    <xf numFmtId="6" fontId="0" fillId="0" borderId="0" xfId="0" applyNumberFormat="1" applyBorder="1"/>
    <xf numFmtId="0" fontId="0" fillId="0" borderId="0" xfId="0" applyBorder="1"/>
    <xf numFmtId="0" fontId="5" fillId="0" borderId="0" xfId="0" applyFont="1" applyBorder="1" applyAlignment="1"/>
    <xf numFmtId="0" fontId="5" fillId="0" borderId="1" xfId="0" applyFont="1" applyBorder="1" applyAlignment="1"/>
    <xf numFmtId="0" fontId="6" fillId="0" borderId="15" xfId="0" applyNumberFormat="1" applyFont="1" applyFill="1" applyBorder="1" applyAlignment="1" applyProtection="1">
      <alignment wrapText="1"/>
    </xf>
    <xf numFmtId="0" fontId="3" fillId="0" borderId="12" xfId="0" applyNumberFormat="1" applyFont="1" applyFill="1" applyBorder="1" applyAlignment="1" applyProtection="1">
      <alignment horizontal="center"/>
    </xf>
    <xf numFmtId="6" fontId="3" fillId="0" borderId="8" xfId="0" applyNumberFormat="1" applyFont="1" applyFill="1" applyBorder="1" applyAlignment="1" applyProtection="1">
      <alignment horizontal="center"/>
    </xf>
    <xf numFmtId="6" fontId="3" fillId="0" borderId="13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 applyProtection="1">
      <alignment horizontal="right" wrapText="1"/>
    </xf>
    <xf numFmtId="6" fontId="3" fillId="0" borderId="5" xfId="0" applyNumberFormat="1" applyFont="1" applyFill="1" applyBorder="1" applyAlignment="1" applyProtection="1">
      <alignment horizontal="center"/>
    </xf>
    <xf numFmtId="6" fontId="3" fillId="0" borderId="4" xfId="0" applyNumberFormat="1" applyFont="1" applyFill="1" applyBorder="1" applyAlignment="1" applyProtection="1">
      <alignment horizontal="center"/>
    </xf>
    <xf numFmtId="6" fontId="3" fillId="0" borderId="7" xfId="0" applyNumberFormat="1" applyFont="1" applyFill="1" applyBorder="1" applyAlignment="1" applyProtection="1">
      <alignment horizontal="center"/>
    </xf>
    <xf numFmtId="0" fontId="3" fillId="0" borderId="16" xfId="0" applyNumberFormat="1" applyFont="1" applyFill="1" applyBorder="1" applyAlignment="1" applyProtection="1">
      <alignment wrapText="1"/>
    </xf>
    <xf numFmtId="0" fontId="5" fillId="0" borderId="5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9" xfId="0" applyNumberFormat="1" applyFont="1" applyFill="1" applyBorder="1" applyAlignment="1" applyProtection="1">
      <alignment horizontal="right" wrapText="1"/>
    </xf>
    <xf numFmtId="6" fontId="3" fillId="0" borderId="6" xfId="0" applyNumberFormat="1" applyFont="1" applyFill="1" applyBorder="1" applyAlignment="1" applyProtection="1">
      <alignment horizontal="center"/>
    </xf>
    <xf numFmtId="6" fontId="3" fillId="0" borderId="3" xfId="0" applyNumberFormat="1" applyFont="1" applyFill="1" applyBorder="1" applyAlignment="1" applyProtection="1">
      <alignment horizontal="center"/>
    </xf>
    <xf numFmtId="6" fontId="3" fillId="0" borderId="10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3" fillId="0" borderId="15" xfId="0" applyNumberFormat="1" applyFont="1" applyFill="1" applyBorder="1" applyAlignment="1" applyProtection="1">
      <alignment wrapText="1"/>
    </xf>
    <xf numFmtId="6" fontId="3" fillId="0" borderId="12" xfId="0" applyNumberFormat="1" applyFont="1" applyFill="1" applyBorder="1" applyAlignment="1" applyProtection="1">
      <alignment horizontal="center"/>
    </xf>
    <xf numFmtId="6" fontId="5" fillId="0" borderId="13" xfId="0" applyNumberFormat="1" applyFont="1" applyBorder="1" applyAlignment="1">
      <alignment horizontal="center"/>
    </xf>
    <xf numFmtId="0" fontId="6" fillId="0" borderId="16" xfId="0" applyNumberFormat="1" applyFont="1" applyFill="1" applyBorder="1" applyAlignment="1" applyProtection="1">
      <alignment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9" xfId="0" applyFont="1" applyBorder="1" applyAlignment="1">
      <alignment wrapText="1"/>
    </xf>
    <xf numFmtId="0" fontId="5" fillId="0" borderId="6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14" fillId="0" borderId="4" xfId="0" applyNumberFormat="1" applyFont="1" applyFill="1" applyBorder="1" applyAlignment="1" applyProtection="1">
      <alignment horizontal="center"/>
    </xf>
    <xf numFmtId="164" fontId="14" fillId="0" borderId="7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wrapText="1"/>
    </xf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wrapText="1"/>
    </xf>
    <xf numFmtId="0" fontId="3" fillId="2" borderId="2" xfId="0" applyNumberFormat="1" applyFon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7" fillId="0" borderId="17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wrapText="1"/>
    </xf>
    <xf numFmtId="0" fontId="3" fillId="3" borderId="9" xfId="0" applyNumberFormat="1" applyFont="1" applyFill="1" applyBorder="1" applyAlignment="1" applyProtection="1">
      <alignment wrapText="1"/>
    </xf>
    <xf numFmtId="6" fontId="3" fillId="0" borderId="18" xfId="0" applyNumberFormat="1" applyFont="1" applyFill="1" applyBorder="1" applyAlignment="1" applyProtection="1">
      <alignment horizontal="center"/>
    </xf>
    <xf numFmtId="6" fontId="3" fillId="0" borderId="19" xfId="0" applyNumberFormat="1" applyFont="1" applyFill="1" applyBorder="1" applyAlignment="1" applyProtection="1">
      <alignment horizontal="center"/>
    </xf>
    <xf numFmtId="164" fontId="0" fillId="0" borderId="0" xfId="0" applyNumberFormat="1"/>
    <xf numFmtId="0" fontId="3" fillId="0" borderId="20" xfId="0" applyNumberFormat="1" applyFont="1" applyFill="1" applyBorder="1" applyAlignment="1" applyProtection="1">
      <alignment horizontal="center"/>
    </xf>
    <xf numFmtId="164" fontId="5" fillId="0" borderId="21" xfId="0" applyNumberFormat="1" applyFont="1" applyFill="1" applyBorder="1" applyAlignment="1">
      <alignment horizontal="center"/>
    </xf>
    <xf numFmtId="6" fontId="3" fillId="0" borderId="21" xfId="0" applyNumberFormat="1" applyFont="1" applyFill="1" applyBorder="1" applyAlignment="1" applyProtection="1">
      <alignment horizontal="center"/>
    </xf>
    <xf numFmtId="6" fontId="3" fillId="0" borderId="22" xfId="0" applyNumberFormat="1" applyFont="1" applyFill="1" applyBorder="1" applyAlignment="1" applyProtection="1">
      <alignment horizontal="center"/>
    </xf>
    <xf numFmtId="6" fontId="3" fillId="0" borderId="23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wrapText="1"/>
    </xf>
    <xf numFmtId="0" fontId="3" fillId="0" borderId="25" xfId="0" applyNumberFormat="1" applyFont="1" applyFill="1" applyBorder="1" applyAlignment="1" applyProtection="1">
      <alignment horizontal="center"/>
    </xf>
    <xf numFmtId="6" fontId="3" fillId="0" borderId="26" xfId="0" applyNumberFormat="1" applyFont="1" applyFill="1" applyBorder="1" applyAlignment="1" applyProtection="1">
      <alignment horizontal="center"/>
    </xf>
    <xf numFmtId="164" fontId="5" fillId="0" borderId="26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6" fontId="3" fillId="0" borderId="27" xfId="0" applyNumberFormat="1" applyFont="1" applyFill="1" applyBorder="1" applyAlignment="1" applyProtection="1">
      <alignment horizontal="center"/>
    </xf>
    <xf numFmtId="0" fontId="5" fillId="0" borderId="14" xfId="0" applyFont="1" applyBorder="1" applyAlignment="1"/>
    <xf numFmtId="0" fontId="0" fillId="0" borderId="11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5"/>
  <sheetViews>
    <sheetView tabSelected="1" topLeftCell="A16" zoomScale="80" zoomScaleNormal="80" workbookViewId="0">
      <selection activeCell="D35" sqref="D35:D36"/>
    </sheetView>
  </sheetViews>
  <sheetFormatPr defaultRowHeight="15" x14ac:dyDescent="0.25"/>
  <cols>
    <col min="1" max="1" width="4.42578125" customWidth="1"/>
    <col min="2" max="2" width="48.85546875" style="1" bestFit="1" customWidth="1"/>
    <col min="3" max="4" width="11.28515625" bestFit="1" customWidth="1"/>
    <col min="5" max="5" width="10" style="2" bestFit="1" customWidth="1"/>
    <col min="6" max="6" width="10.5703125" bestFit="1" customWidth="1"/>
    <col min="7" max="7" width="9.28515625" bestFit="1" customWidth="1"/>
    <col min="8" max="8" width="11.28515625" bestFit="1" customWidth="1"/>
    <col min="9" max="9" width="9.85546875" customWidth="1"/>
    <col min="10" max="10" width="9.28515625" bestFit="1" customWidth="1"/>
  </cols>
  <sheetData>
    <row r="1" spans="2:19" thickBot="1" x14ac:dyDescent="0.35"/>
    <row r="2" spans="2:19" ht="56.25" customHeight="1" thickBot="1" x14ac:dyDescent="0.35">
      <c r="B2" s="48" t="s">
        <v>35</v>
      </c>
      <c r="C2" s="49" t="s">
        <v>1</v>
      </c>
      <c r="D2" s="50" t="s">
        <v>2</v>
      </c>
      <c r="E2" s="50" t="s">
        <v>4</v>
      </c>
      <c r="F2" s="51" t="s">
        <v>6</v>
      </c>
      <c r="G2" s="50" t="s">
        <v>3</v>
      </c>
      <c r="H2" s="52" t="s">
        <v>7</v>
      </c>
    </row>
    <row r="3" spans="2:19" ht="18.75" customHeight="1" thickBot="1" x14ac:dyDescent="0.35">
      <c r="B3" s="55" t="s">
        <v>8</v>
      </c>
      <c r="C3" s="6"/>
      <c r="D3" s="6"/>
      <c r="E3" s="6"/>
      <c r="F3" s="6"/>
      <c r="G3" s="6"/>
      <c r="H3" s="7"/>
    </row>
    <row r="4" spans="2:19" ht="14.45" x14ac:dyDescent="0.3">
      <c r="B4" s="54" t="s">
        <v>9</v>
      </c>
      <c r="C4" s="9"/>
      <c r="D4" s="10"/>
      <c r="E4" s="10"/>
      <c r="F4" s="10"/>
      <c r="G4" s="10">
        <v>7000</v>
      </c>
      <c r="H4" s="11">
        <f>SUM(C4:G4)</f>
        <v>7000</v>
      </c>
    </row>
    <row r="5" spans="2:19" thickBot="1" x14ac:dyDescent="0.35">
      <c r="B5" s="8" t="s">
        <v>10</v>
      </c>
      <c r="C5" s="59"/>
      <c r="D5" s="60" t="s">
        <v>0</v>
      </c>
      <c r="E5" s="60"/>
      <c r="F5" s="61">
        <v>80000</v>
      </c>
      <c r="G5" s="61"/>
      <c r="H5" s="62">
        <f>SUM(C5:G5)</f>
        <v>80000</v>
      </c>
    </row>
    <row r="6" spans="2:19" thickBot="1" x14ac:dyDescent="0.35">
      <c r="B6" s="21" t="s">
        <v>11</v>
      </c>
      <c r="C6" s="63">
        <f t="shared" ref="C6:E6" si="0">SUM(C4:C5)</f>
        <v>0</v>
      </c>
      <c r="D6" s="23">
        <f t="shared" si="0"/>
        <v>0</v>
      </c>
      <c r="E6" s="23">
        <f t="shared" si="0"/>
        <v>0</v>
      </c>
      <c r="F6" s="23">
        <f>SUM(F4:F5)</f>
        <v>80000</v>
      </c>
      <c r="G6" s="23">
        <f>SUM(G4:G5)</f>
        <v>7000</v>
      </c>
      <c r="H6" s="24">
        <f>SUM(H4:H5)</f>
        <v>87000</v>
      </c>
    </row>
    <row r="7" spans="2:19" ht="19.5" customHeight="1" thickBot="1" x14ac:dyDescent="0.35">
      <c r="B7" s="55" t="s">
        <v>12</v>
      </c>
      <c r="C7" s="70"/>
      <c r="D7" s="71"/>
      <c r="E7" s="71"/>
      <c r="F7" s="71"/>
      <c r="G7" s="71"/>
      <c r="H7" s="72"/>
    </row>
    <row r="8" spans="2:19" ht="39.6" thickBot="1" x14ac:dyDescent="0.35">
      <c r="B8" s="17" t="s">
        <v>13</v>
      </c>
      <c r="C8" s="18" t="s">
        <v>0</v>
      </c>
      <c r="D8" s="19" t="s">
        <v>0</v>
      </c>
      <c r="E8" s="19"/>
      <c r="F8" s="20" t="s">
        <v>0</v>
      </c>
      <c r="G8" s="20" t="s">
        <v>0</v>
      </c>
      <c r="H8" s="16">
        <v>0</v>
      </c>
    </row>
    <row r="9" spans="2:19" thickBot="1" x14ac:dyDescent="0.35">
      <c r="B9" s="21" t="s">
        <v>14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4">
        <f>SUM(C9:G9)</f>
        <v>0</v>
      </c>
    </row>
    <row r="10" spans="2:19" ht="19.5" customHeight="1" thickBot="1" x14ac:dyDescent="0.35">
      <c r="B10" s="55" t="s">
        <v>15</v>
      </c>
      <c r="C10" s="70"/>
      <c r="D10" s="71"/>
      <c r="E10" s="71"/>
      <c r="F10" s="71"/>
      <c r="G10" s="71"/>
      <c r="H10" s="72"/>
    </row>
    <row r="11" spans="2:19" ht="18.75" customHeight="1" x14ac:dyDescent="0.3">
      <c r="B11" s="64" t="s">
        <v>5</v>
      </c>
      <c r="C11" s="66">
        <v>4124</v>
      </c>
      <c r="D11" s="67"/>
      <c r="E11" s="67"/>
      <c r="F11" s="66">
        <v>56080</v>
      </c>
      <c r="G11" s="68"/>
      <c r="H11" s="69">
        <f>SUM(C11:G11)</f>
        <v>60204</v>
      </c>
    </row>
    <row r="12" spans="2:19" ht="28.5" customHeight="1" x14ac:dyDescent="0.3">
      <c r="B12" s="8" t="s">
        <v>25</v>
      </c>
      <c r="C12" s="65"/>
      <c r="D12" s="26"/>
      <c r="E12" s="27"/>
      <c r="F12" s="10"/>
      <c r="G12" s="10">
        <v>5000</v>
      </c>
      <c r="H12" s="11">
        <f>SUM(C12:G12)</f>
        <v>5000</v>
      </c>
    </row>
    <row r="13" spans="2:19" ht="14.45" x14ac:dyDescent="0.3">
      <c r="B13" s="28" t="s">
        <v>29</v>
      </c>
      <c r="C13" s="9"/>
      <c r="D13" s="26"/>
      <c r="E13" s="27"/>
      <c r="F13" s="25" t="s">
        <v>0</v>
      </c>
      <c r="G13" s="10">
        <v>3000</v>
      </c>
      <c r="H13" s="11">
        <f>SUM(C13:G13)</f>
        <v>3000</v>
      </c>
    </row>
    <row r="14" spans="2:19" thickBot="1" x14ac:dyDescent="0.35">
      <c r="B14" s="13" t="s">
        <v>16</v>
      </c>
      <c r="C14" s="14">
        <f t="shared" ref="C14:G14" si="1">SUM(C11:C13)</f>
        <v>4124</v>
      </c>
      <c r="D14" s="15">
        <f t="shared" si="1"/>
        <v>0</v>
      </c>
      <c r="E14" s="15">
        <f t="shared" si="1"/>
        <v>0</v>
      </c>
      <c r="F14" s="15">
        <f t="shared" si="1"/>
        <v>56080</v>
      </c>
      <c r="G14" s="15">
        <f t="shared" si="1"/>
        <v>8000</v>
      </c>
      <c r="H14" s="16">
        <f>SUM(H11:H13)</f>
        <v>68204</v>
      </c>
    </row>
    <row r="15" spans="2:19" ht="19.5" customHeight="1" thickBot="1" x14ac:dyDescent="0.35">
      <c r="B15" s="55" t="s">
        <v>17</v>
      </c>
      <c r="C15" s="70"/>
      <c r="D15" s="71"/>
      <c r="E15" s="71"/>
      <c r="F15" s="71"/>
      <c r="G15" s="71"/>
      <c r="H15" s="72"/>
    </row>
    <row r="16" spans="2:19" ht="95.45" customHeight="1" x14ac:dyDescent="0.3">
      <c r="B16" s="54" t="s">
        <v>30</v>
      </c>
      <c r="C16" s="29">
        <f t="shared" ref="C16:C22" si="2">H16*0.6</f>
        <v>136840.19999999998</v>
      </c>
      <c r="D16" s="10">
        <f t="shared" ref="D16:D22" si="3">H16*0.3</f>
        <v>68420.099999999991</v>
      </c>
      <c r="E16" s="12">
        <f t="shared" ref="E16:E22" si="4">H16*0.1</f>
        <v>22806.7</v>
      </c>
      <c r="F16" s="26"/>
      <c r="G16" s="26"/>
      <c r="H16" s="30">
        <v>228067</v>
      </c>
      <c r="J16" s="4"/>
      <c r="K16" s="3"/>
      <c r="L16" s="3"/>
      <c r="M16" s="3"/>
      <c r="N16" s="3"/>
      <c r="O16" s="3"/>
      <c r="P16" s="5"/>
      <c r="Q16" s="5"/>
      <c r="R16" s="3"/>
      <c r="S16" s="5"/>
    </row>
    <row r="17" spans="2:19" ht="43.5" customHeight="1" x14ac:dyDescent="0.3">
      <c r="B17" s="8" t="s">
        <v>26</v>
      </c>
      <c r="C17" s="29">
        <f t="shared" si="2"/>
        <v>15931.199999999999</v>
      </c>
      <c r="D17" s="10">
        <f t="shared" si="3"/>
        <v>7965.5999999999995</v>
      </c>
      <c r="E17" s="12">
        <f t="shared" si="4"/>
        <v>2655.2000000000003</v>
      </c>
      <c r="F17" s="26"/>
      <c r="G17" s="26"/>
      <c r="H17" s="30">
        <v>26552</v>
      </c>
      <c r="J17" s="4"/>
      <c r="K17" s="3"/>
      <c r="L17" s="3"/>
      <c r="M17" s="3"/>
      <c r="N17" s="3"/>
      <c r="O17" s="5"/>
      <c r="P17" s="5"/>
      <c r="Q17" s="5"/>
      <c r="R17" s="3"/>
      <c r="S17" s="5"/>
    </row>
    <row r="18" spans="2:19" ht="86.45" customHeight="1" x14ac:dyDescent="0.3">
      <c r="B18" s="8" t="s">
        <v>31</v>
      </c>
      <c r="C18" s="29">
        <f t="shared" si="2"/>
        <v>154035</v>
      </c>
      <c r="D18" s="10">
        <f t="shared" si="3"/>
        <v>77017.5</v>
      </c>
      <c r="E18" s="12">
        <f t="shared" si="4"/>
        <v>25672.5</v>
      </c>
      <c r="F18" s="26"/>
      <c r="G18" s="26"/>
      <c r="H18" s="30">
        <v>256725</v>
      </c>
      <c r="J18" s="4"/>
      <c r="K18" s="3"/>
      <c r="L18" s="3"/>
      <c r="M18" s="3"/>
      <c r="N18" s="3"/>
      <c r="O18" s="5"/>
      <c r="P18" s="5"/>
      <c r="Q18" s="5"/>
      <c r="R18" s="3"/>
      <c r="S18" s="5"/>
    </row>
    <row r="19" spans="2:19" ht="27" x14ac:dyDescent="0.3">
      <c r="B19" s="8" t="s">
        <v>32</v>
      </c>
      <c r="C19" s="29">
        <f t="shared" si="2"/>
        <v>8637</v>
      </c>
      <c r="D19" s="10">
        <f t="shared" si="3"/>
        <v>4318.5</v>
      </c>
      <c r="E19" s="12">
        <f t="shared" si="4"/>
        <v>1439.5</v>
      </c>
      <c r="F19" s="26"/>
      <c r="G19" s="26"/>
      <c r="H19" s="30">
        <v>14395</v>
      </c>
      <c r="J19" s="4"/>
      <c r="K19" s="3"/>
      <c r="L19" s="5"/>
      <c r="M19" s="5"/>
      <c r="N19" s="5"/>
      <c r="O19" s="5"/>
      <c r="P19" s="5"/>
      <c r="Q19" s="5"/>
      <c r="R19" s="3"/>
      <c r="S19" s="5"/>
    </row>
    <row r="20" spans="2:19" ht="36" customHeight="1" x14ac:dyDescent="0.3">
      <c r="B20" s="8" t="s">
        <v>33</v>
      </c>
      <c r="C20" s="29">
        <f t="shared" si="2"/>
        <v>28800</v>
      </c>
      <c r="D20" s="10">
        <f t="shared" si="3"/>
        <v>14400</v>
      </c>
      <c r="E20" s="12">
        <f t="shared" si="4"/>
        <v>4800</v>
      </c>
      <c r="F20" s="26"/>
      <c r="G20" s="26"/>
      <c r="H20" s="30">
        <v>48000</v>
      </c>
      <c r="J20" s="4"/>
      <c r="K20" s="3"/>
      <c r="L20" s="3"/>
      <c r="M20" s="3"/>
      <c r="N20" s="5"/>
      <c r="O20" s="5"/>
      <c r="P20" s="5"/>
      <c r="Q20" s="5"/>
      <c r="R20" s="3"/>
      <c r="S20" s="5"/>
    </row>
    <row r="21" spans="2:19" ht="47.45" customHeight="1" x14ac:dyDescent="0.3">
      <c r="B21" s="8" t="s">
        <v>34</v>
      </c>
      <c r="C21" s="29">
        <f t="shared" si="2"/>
        <v>13378.199999999999</v>
      </c>
      <c r="D21" s="10">
        <f t="shared" si="3"/>
        <v>6689.0999999999995</v>
      </c>
      <c r="E21" s="12">
        <f t="shared" si="4"/>
        <v>2229.7000000000003</v>
      </c>
      <c r="F21" s="26"/>
      <c r="G21" s="26"/>
      <c r="H21" s="30">
        <v>22297</v>
      </c>
      <c r="J21" s="4"/>
      <c r="K21" s="3"/>
      <c r="L21" s="3"/>
      <c r="M21" s="3"/>
      <c r="N21" s="5"/>
      <c r="O21" s="5"/>
      <c r="P21" s="5"/>
      <c r="Q21" s="5"/>
      <c r="R21" s="3"/>
      <c r="S21" s="5"/>
    </row>
    <row r="22" spans="2:19" ht="30" customHeight="1" x14ac:dyDescent="0.3">
      <c r="B22" s="8" t="s">
        <v>27</v>
      </c>
      <c r="C22" s="29">
        <f t="shared" si="2"/>
        <v>3600</v>
      </c>
      <c r="D22" s="10">
        <f t="shared" si="3"/>
        <v>1800</v>
      </c>
      <c r="E22" s="29">
        <f t="shared" si="4"/>
        <v>600</v>
      </c>
      <c r="F22" s="29"/>
      <c r="G22" s="29"/>
      <c r="H22" s="56">
        <v>6000</v>
      </c>
      <c r="J22" s="4"/>
      <c r="K22" s="3"/>
      <c r="L22" s="3"/>
      <c r="M22" s="3"/>
      <c r="N22" s="5"/>
      <c r="O22" s="5"/>
      <c r="P22" s="5"/>
      <c r="Q22" s="5"/>
      <c r="R22" s="3"/>
      <c r="S22" s="5"/>
    </row>
    <row r="23" spans="2:19" thickBot="1" x14ac:dyDescent="0.35">
      <c r="B23" s="13" t="s">
        <v>18</v>
      </c>
      <c r="C23" s="14">
        <f>SUM(C16:C22)</f>
        <v>361221.60000000003</v>
      </c>
      <c r="D23" s="14">
        <f t="shared" ref="D23:H23" si="5">SUM(D16:D22)</f>
        <v>180610.80000000002</v>
      </c>
      <c r="E23" s="14">
        <f t="shared" si="5"/>
        <v>60203.6</v>
      </c>
      <c r="F23" s="14">
        <f t="shared" si="5"/>
        <v>0</v>
      </c>
      <c r="G23" s="14">
        <f t="shared" si="5"/>
        <v>0</v>
      </c>
      <c r="H23" s="57">
        <f t="shared" si="5"/>
        <v>602036</v>
      </c>
      <c r="J23" s="4"/>
      <c r="K23" s="5"/>
      <c r="L23" s="5"/>
      <c r="M23" s="5"/>
      <c r="N23" s="5"/>
      <c r="O23" s="5"/>
      <c r="P23" s="5"/>
      <c r="Q23" s="5"/>
      <c r="R23" s="3"/>
      <c r="S23" s="5"/>
    </row>
    <row r="24" spans="2:19" ht="18.75" customHeight="1" thickBot="1" x14ac:dyDescent="0.35">
      <c r="B24" s="55" t="s">
        <v>19</v>
      </c>
      <c r="C24" s="70"/>
      <c r="D24" s="71"/>
      <c r="E24" s="71"/>
      <c r="F24" s="71"/>
      <c r="G24" s="71"/>
      <c r="H24" s="72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18.75" customHeight="1" thickBot="1" x14ac:dyDescent="0.35">
      <c r="B25" s="31" t="s">
        <v>20</v>
      </c>
      <c r="C25" s="32"/>
      <c r="D25" s="33"/>
      <c r="E25" s="15">
        <v>5000</v>
      </c>
      <c r="F25" s="20" t="s">
        <v>0</v>
      </c>
      <c r="G25" s="20" t="s">
        <v>0</v>
      </c>
      <c r="H25" s="16">
        <v>5000</v>
      </c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thickBot="1" x14ac:dyDescent="0.35">
      <c r="B26" s="21" t="s">
        <v>21</v>
      </c>
      <c r="C26" s="22">
        <f t="shared" ref="C26:G26" si="6">SUM(C25)</f>
        <v>0</v>
      </c>
      <c r="D26" s="23">
        <f t="shared" si="6"/>
        <v>0</v>
      </c>
      <c r="E26" s="23">
        <f t="shared" si="6"/>
        <v>5000</v>
      </c>
      <c r="F26" s="23">
        <f t="shared" si="6"/>
        <v>0</v>
      </c>
      <c r="G26" s="23">
        <f t="shared" si="6"/>
        <v>0</v>
      </c>
      <c r="H26" s="24">
        <f>SUM(H25)</f>
        <v>5000</v>
      </c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33.75" customHeight="1" thickBot="1" x14ac:dyDescent="0.3">
      <c r="B27" s="55" t="s">
        <v>22</v>
      </c>
      <c r="C27" s="70"/>
      <c r="D27" s="71"/>
      <c r="E27" s="71"/>
      <c r="F27" s="71"/>
      <c r="G27" s="71"/>
      <c r="H27" s="72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44.25" customHeight="1" x14ac:dyDescent="0.25">
      <c r="B28" s="53" t="s">
        <v>28</v>
      </c>
      <c r="C28" s="9"/>
      <c r="D28" s="10"/>
      <c r="E28" s="10"/>
      <c r="F28" s="25" t="s">
        <v>0</v>
      </c>
      <c r="G28" s="12">
        <v>5000</v>
      </c>
      <c r="H28" s="11">
        <v>5000</v>
      </c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ht="15.75" thickBot="1" x14ac:dyDescent="0.3">
      <c r="B29" s="13" t="s">
        <v>23</v>
      </c>
      <c r="C29" s="14">
        <f t="shared" ref="C29:G29" si="7">SUM(C28)</f>
        <v>0</v>
      </c>
      <c r="D29" s="15">
        <f t="shared" si="7"/>
        <v>0</v>
      </c>
      <c r="E29" s="15">
        <f t="shared" si="7"/>
        <v>0</v>
      </c>
      <c r="F29" s="15">
        <f t="shared" si="7"/>
        <v>0</v>
      </c>
      <c r="G29" s="15">
        <f t="shared" si="7"/>
        <v>5000</v>
      </c>
      <c r="H29" s="16">
        <f>SUM(H28)</f>
        <v>5000</v>
      </c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ht="15.75" thickBot="1" x14ac:dyDescent="0.3">
      <c r="B30" s="34"/>
      <c r="C30" s="35"/>
      <c r="D30" s="36"/>
      <c r="E30" s="36"/>
      <c r="F30" s="37"/>
      <c r="G30" s="37"/>
      <c r="H30" s="38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ht="23.25" customHeight="1" thickBot="1" x14ac:dyDescent="0.3">
      <c r="B31" s="55" t="s">
        <v>24</v>
      </c>
      <c r="C31" s="39">
        <f t="shared" ref="C31:G31" si="8">SUM(C6,C9,C14,C23,C26,C29)</f>
        <v>365345.60000000003</v>
      </c>
      <c r="D31" s="39">
        <f t="shared" si="8"/>
        <v>180610.80000000002</v>
      </c>
      <c r="E31" s="39">
        <f t="shared" si="8"/>
        <v>65203.6</v>
      </c>
      <c r="F31" s="39">
        <f t="shared" si="8"/>
        <v>136080</v>
      </c>
      <c r="G31" s="39">
        <f t="shared" si="8"/>
        <v>20000</v>
      </c>
      <c r="H31" s="40">
        <f>SUM(H6,H9,H14,H23,H26,H29)</f>
        <v>767240</v>
      </c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x14ac:dyDescent="0.25">
      <c r="B32" s="41"/>
      <c r="C32" s="42"/>
      <c r="D32" s="43"/>
      <c r="E32" s="44"/>
      <c r="F32" s="43"/>
      <c r="G32" s="43"/>
      <c r="H32" s="43"/>
    </row>
    <row r="33" spans="2:8" x14ac:dyDescent="0.25">
      <c r="B33" s="45"/>
      <c r="C33" s="46">
        <f>SUM(C30:G31)</f>
        <v>767240</v>
      </c>
      <c r="D33" s="43"/>
      <c r="E33" s="44"/>
      <c r="F33" s="43"/>
      <c r="G33" s="43"/>
      <c r="H33" s="43"/>
    </row>
    <row r="34" spans="2:8" x14ac:dyDescent="0.25">
      <c r="B34" s="45"/>
      <c r="C34" s="46">
        <f>C31+E31+F31+G31</f>
        <v>586629.19999999995</v>
      </c>
      <c r="D34" s="46">
        <f>C31+E31+G31</f>
        <v>450549.2</v>
      </c>
      <c r="E34" s="47"/>
      <c r="F34" s="42"/>
      <c r="G34" s="42"/>
      <c r="H34" s="42"/>
    </row>
    <row r="35" spans="2:8" x14ac:dyDescent="0.25">
      <c r="D35" s="58"/>
      <c r="H35" s="58"/>
    </row>
  </sheetData>
  <mergeCells count="5">
    <mergeCell ref="C24:H24"/>
    <mergeCell ref="C27:H27"/>
    <mergeCell ref="C7:H7"/>
    <mergeCell ref="C10:H10"/>
    <mergeCell ref="C15:H15"/>
  </mergeCells>
  <pageMargins left="1" right="0.7" top="1" bottom="0.5" header="0" footer="0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ODFW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mortonw</dc:creator>
  <cp:lastModifiedBy>Jesse</cp:lastModifiedBy>
  <cp:lastPrinted>2012-10-10T16:19:22Z</cp:lastPrinted>
  <dcterms:created xsi:type="dcterms:W3CDTF">2012-09-06T15:25:57Z</dcterms:created>
  <dcterms:modified xsi:type="dcterms:W3CDTF">2012-10-15T18:09:04Z</dcterms:modified>
</cp:coreProperties>
</file>